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/>
  <c r="C39" s="1"/>
  <c r="D39" s="1"/>
  <c r="E27" l="1"/>
  <c r="D34" l="1"/>
  <c r="C46"/>
  <c r="D46" s="1"/>
  <c r="D45"/>
  <c r="C45" s="1"/>
  <c r="E45" s="1"/>
  <c r="E43"/>
  <c r="C42"/>
  <c r="C40"/>
  <c r="E40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C17" s="1"/>
  <c r="E28" l="1"/>
  <c r="E24"/>
  <c r="C28"/>
  <c r="C43"/>
  <c r="D47"/>
  <c r="E34"/>
  <c r="E17"/>
  <c r="D17"/>
  <c r="D23"/>
  <c r="C21"/>
  <c r="D12"/>
  <c r="D42"/>
  <c r="C34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4"/>
  <c r="C44" s="1"/>
  <c r="E44" s="1"/>
  <c r="C16"/>
  <c r="D43" l="1"/>
</calcChain>
</file>

<file path=xl/sharedStrings.xml><?xml version="1.0" encoding="utf-8"?>
<sst xmlns="http://schemas.openxmlformats.org/spreadsheetml/2006/main" count="77" uniqueCount="74">
  <si>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</si>
  <si>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</si>
  <si>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</si>
  <si>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</si>
  <si>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</si>
  <si>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</si>
  <si>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</si>
  <si>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</si>
  <si>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</si>
  <si>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</si>
  <si>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</si>
  <si>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</si>
  <si>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</si>
  <si>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</si>
  <si>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</si>
  <si>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</si>
  <si>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</si>
  <si>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</si>
  <si>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</si>
  <si>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</si>
  <si>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</si>
  <si>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</si>
  <si>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</si>
  <si>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</si>
  <si>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</si>
  <si>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</si>
  <si>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</si>
  <si>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</si>
  <si>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</si>
  <si>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</si>
  <si>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</si>
  <si>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</si>
  <si>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</si>
  <si>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</si>
  <si>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</si>
  <si>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</si>
  <si>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</si>
  <si>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</si>
  <si>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</si>
  <si>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</si>
  <si>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</si>
  <si>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</si>
  <si>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</si>
  <si>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</si>
  <si>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</si>
  <si>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</si>
  <si>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</si>
  <si>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</si>
  <si>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</si>
  <si>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</si>
  <si>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</si>
  <si>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</si>
  <si>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</si>
  <si>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</si>
  <si>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</si>
  <si>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</si>
  <si>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</si>
  <si>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</si>
  <si>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</si>
  <si>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</si>
  <si>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</si>
  <si>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</si>
  <si>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</si>
  <si>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</si>
  <si>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</si>
  <si>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</si>
  <si>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9-ти этажный  дом</t>
  </si>
  <si>
    <t>План работ и услуг по содержанию и ремонту общего имущества МКД на 2022 год по адресу: г.Барнаул ул. С. Поляна, 27 корпус 2</t>
  </si>
  <si>
    <t>2.1.1.</t>
  </si>
  <si>
    <t>Замена остеклеия в пожарных выходах</t>
  </si>
  <si>
    <t>3.1.</t>
  </si>
  <si>
    <t>4.1.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</si>
  <si>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</si>
  <si>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Замена пчтовых ящиков 108шт.</t>
  </si>
</sst>
</file>

<file path=xl/styles.xml><?xml version="1.0" encoding="utf-8"?>
<styleSheet xmlns="http://schemas.openxmlformats.org/spreadsheetml/2006/main">
  <numFmts count="1">
    <numFmt numFmtId="168" formatCode="0000.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8" fontId="6" fillId="0" borderId="0" xfId="0" applyNumberFormat="1" applyFont="1" applyAlignment="1">
      <alignment horizontal="center" wrapText="1"/>
    </xf>
    <xf numFmtId="168" fontId="1" fillId="0" borderId="0" xfId="0" applyNumberFormat="1" applyFont="1"/>
    <xf numFmtId="168" fontId="6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4" borderId="2" xfId="0" applyNumberFormat="1" applyFont="1" applyFill="1" applyBorder="1" applyAlignment="1">
      <alignment horizontal="center"/>
    </xf>
    <xf numFmtId="168" fontId="1" fillId="4" borderId="4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4" borderId="2" xfId="0" applyNumberFormat="1" applyFont="1" applyFill="1" applyBorder="1" applyAlignment="1">
      <alignment horizontal="center"/>
    </xf>
    <xf numFmtId="168" fontId="1" fillId="4" borderId="4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8" fontId="4" fillId="2" borderId="5" xfId="0" applyNumberFormat="1" applyFont="1" applyFill="1" applyBorder="1" applyAlignment="1">
      <alignment horizontal="center"/>
    </xf>
    <xf numFmtId="168" fontId="2" fillId="2" borderId="5" xfId="0" applyNumberFormat="1" applyFont="1" applyFill="1" applyBorder="1"/>
    <xf numFmtId="168" fontId="4" fillId="2" borderId="5" xfId="0" applyNumberFormat="1" applyFont="1" applyFill="1" applyBorder="1"/>
    <xf numFmtId="168" fontId="1" fillId="0" borderId="5" xfId="0" applyNumberFormat="1" applyFont="1" applyBorder="1" applyAlignment="1">
      <alignment horizontal="center"/>
    </xf>
    <xf numFmtId="168" fontId="1" fillId="0" borderId="5" xfId="0" applyNumberFormat="1" applyFont="1" applyBorder="1"/>
    <xf numFmtId="168" fontId="1" fillId="4" borderId="5" xfId="0" applyNumberFormat="1" applyFont="1" applyFill="1" applyBorder="1"/>
    <xf numFmtId="168" fontId="3" fillId="0" borderId="5" xfId="0" applyNumberFormat="1" applyFont="1" applyBorder="1"/>
    <xf numFmtId="168" fontId="1" fillId="0" borderId="5" xfId="0" applyNumberFormat="1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/>
    </xf>
    <xf numFmtId="168" fontId="4" fillId="3" borderId="5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wrapText="1"/>
    </xf>
    <xf numFmtId="168" fontId="1" fillId="3" borderId="5" xfId="0" applyNumberFormat="1" applyFont="1" applyFill="1" applyBorder="1"/>
    <xf numFmtId="168" fontId="1" fillId="0" borderId="5" xfId="0" applyNumberFormat="1" applyFont="1" applyBorder="1" applyAlignment="1">
      <alignment wrapText="1"/>
    </xf>
    <xf numFmtId="168" fontId="4" fillId="3" borderId="5" xfId="0" applyNumberFormat="1" applyFont="1" applyFill="1" applyBorder="1" applyAlignment="1">
      <alignment horizontal="center" vertical="center"/>
    </xf>
    <xf numFmtId="168" fontId="1" fillId="3" borderId="5" xfId="0" applyNumberFormat="1" applyFont="1" applyFill="1" applyBorder="1" applyAlignment="1">
      <alignment vertical="center" wrapText="1"/>
    </xf>
    <xf numFmtId="168" fontId="1" fillId="3" borderId="5" xfId="0" applyNumberFormat="1" applyFont="1" applyFill="1" applyBorder="1" applyAlignment="1">
      <alignment vertical="center"/>
    </xf>
    <xf numFmtId="168" fontId="5" fillId="0" borderId="5" xfId="0" applyNumberFormat="1" applyFont="1" applyBorder="1"/>
    <xf numFmtId="168" fontId="1" fillId="5" borderId="5" xfId="0" applyNumberFormat="1" applyFont="1" applyFill="1" applyBorder="1"/>
    <xf numFmtId="168" fontId="1" fillId="3" borderId="5" xfId="0" applyNumberFormat="1" applyFont="1" applyFill="1" applyBorder="1" applyAlignment="1">
      <alignment horizontal="center"/>
    </xf>
    <xf numFmtId="168" fontId="4" fillId="3" borderId="5" xfId="0" applyNumberFormat="1" applyFont="1" applyFill="1" applyBorder="1"/>
    <xf numFmtId="168" fontId="1" fillId="6" borderId="5" xfId="0" applyNumberFormat="1" applyFont="1" applyFill="1" applyBorder="1"/>
    <xf numFmtId="168" fontId="1" fillId="0" borderId="0" xfId="0" applyNumberFormat="1" applyFont="1" applyAlignment="1">
      <alignment horizontal="center"/>
    </xf>
    <xf numFmtId="168" fontId="7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topLeftCell="A10" zoomScale="114" zoomScaleNormal="114" workbookViewId="0">
      <selection activeCell="F29" sqref="F29"/>
    </sheetView>
  </sheetViews>
  <sheetFormatPr defaultRowHeight="12.95" customHeight="1"/>
  <cols>
    <col min="1" max="1" width="8.5703125" style="41" customWidth="1"/>
    <col min="2" max="2" width="51.85546875" style="2" customWidth="1"/>
    <col min="3" max="3" width="11.7109375" style="2" customWidth="1"/>
    <col min="4" max="4" width="11.85546875" style="2" customWidth="1"/>
    <col min="5" max="5" width="12.28515625" style="2" customWidth="1"/>
    <col min="6" max="16384" width="9.140625" style="2"/>
  </cols>
  <sheetData>
    <row r="2" spans="1:5" ht="12.95" customHeight="1">
      <c r="A2" s="1" t="s">
        <v>67</v>
      </c>
      <c r="B2" s="1"/>
      <c r="C2" s="1"/>
      <c r="D2" s="1"/>
      <c r="E2" s="1"/>
    </row>
    <row r="3" spans="1:5" ht="12.95" customHeight="1">
      <c r="A3" s="1"/>
      <c r="B3" s="1"/>
      <c r="C3" s="1"/>
      <c r="D3" s="1"/>
      <c r="E3" s="1"/>
    </row>
    <row r="4" spans="1:5" ht="12.95" customHeight="1">
      <c r="A4" s="3"/>
      <c r="B4" s="3"/>
      <c r="C4" s="3"/>
      <c r="D4" s="3"/>
      <c r="E4" s="3"/>
    </row>
    <row r="5" spans="1:5" ht="12.95" customHeight="1">
      <c r="A5" s="4" t="s">
        <v>0</v>
      </c>
      <c r="B5" s="5"/>
      <c r="C5" s="6" t="s">
        <v>66</v>
      </c>
      <c r="D5" s="7"/>
      <c r="E5" s="8"/>
    </row>
    <row r="6" spans="1:5" ht="12.95" customHeight="1">
      <c r="A6" s="4" t="s">
        <v>1</v>
      </c>
      <c r="B6" s="5"/>
      <c r="C6" s="6">
        <v>1</v>
      </c>
      <c r="D6" s="7"/>
      <c r="E6" s="8"/>
    </row>
    <row r="7" spans="1:5" ht="12.95" customHeight="1">
      <c r="A7" s="4" t="s">
        <v>2</v>
      </c>
      <c r="B7" s="5"/>
      <c r="C7" s="6">
        <v>3259.6</v>
      </c>
      <c r="D7" s="7"/>
      <c r="E7" s="8"/>
    </row>
    <row r="8" spans="1:5" ht="12.95" customHeight="1">
      <c r="A8" s="4" t="s">
        <v>3</v>
      </c>
      <c r="B8" s="5"/>
      <c r="C8" s="6">
        <v>507.25</v>
      </c>
      <c r="D8" s="7"/>
      <c r="E8" s="8"/>
    </row>
    <row r="9" spans="1:5" ht="12.95" customHeight="1">
      <c r="A9" s="4" t="s">
        <v>4</v>
      </c>
      <c r="B9" s="5"/>
      <c r="C9" s="6">
        <v>9.5</v>
      </c>
      <c r="D9" s="7"/>
      <c r="E9" s="8"/>
    </row>
    <row r="10" spans="1:5" ht="12.95" customHeight="1">
      <c r="A10" s="4" t="s">
        <v>5</v>
      </c>
      <c r="B10" s="5"/>
      <c r="C10" s="6">
        <v>42500</v>
      </c>
      <c r="D10" s="7"/>
      <c r="E10" s="8"/>
    </row>
    <row r="11" spans="1:5" ht="12.95" customHeight="1">
      <c r="A11" s="9"/>
      <c r="B11" s="10" t="s">
        <v>6</v>
      </c>
      <c r="C11" s="11"/>
      <c r="D11" s="12">
        <f>C7*C9</f>
        <v>30966.2</v>
      </c>
      <c r="E11" s="13"/>
    </row>
    <row r="12" spans="1:5" ht="12.95" customHeight="1">
      <c r="A12" s="9"/>
      <c r="B12" s="10" t="s">
        <v>7</v>
      </c>
      <c r="C12" s="9"/>
      <c r="D12" s="14">
        <f>D11+(C10/12)</f>
        <v>34507.866666666669</v>
      </c>
      <c r="E12" s="10"/>
    </row>
    <row r="13" spans="1:5" ht="12.95" customHeight="1">
      <c r="A13" s="4" t="s">
        <v>8</v>
      </c>
      <c r="B13" s="5"/>
      <c r="C13" s="4">
        <f>(C7*C9*12)+C10</f>
        <v>414094.4</v>
      </c>
      <c r="D13" s="15"/>
      <c r="E13" s="5"/>
    </row>
    <row r="14" spans="1:5" ht="12.95" customHeight="1">
      <c r="A14" s="4" t="s">
        <v>9</v>
      </c>
      <c r="B14" s="15"/>
      <c r="C14" s="15"/>
      <c r="D14" s="15"/>
      <c r="E14" s="5"/>
    </row>
    <row r="15" spans="1:5" s="19" customFormat="1" ht="24" customHeight="1">
      <c r="A15" s="16"/>
      <c r="B15" s="17" t="s">
        <v>10</v>
      </c>
      <c r="C15" s="17" t="s">
        <v>11</v>
      </c>
      <c r="D15" s="18" t="s">
        <v>12</v>
      </c>
      <c r="E15" s="17" t="s">
        <v>13</v>
      </c>
    </row>
    <row r="16" spans="1:5" ht="12.95" customHeight="1">
      <c r="A16" s="20">
        <v>1</v>
      </c>
      <c r="B16" s="21" t="s">
        <v>14</v>
      </c>
      <c r="C16" s="22">
        <f>C17+C18</f>
        <v>7047.6498800000008</v>
      </c>
      <c r="D16" s="22">
        <f>D17+D18</f>
        <v>2.2679864236920686</v>
      </c>
      <c r="E16" s="22">
        <f>E17+E18</f>
        <v>84571.79856000001</v>
      </c>
    </row>
    <row r="17" spans="1:5" ht="12.95" customHeight="1">
      <c r="A17" s="23" t="s">
        <v>15</v>
      </c>
      <c r="B17" s="24" t="s">
        <v>16</v>
      </c>
      <c r="C17" s="25">
        <f>(D11*12.59%)+(C10*12.59%/12)</f>
        <v>4344.5404133333341</v>
      </c>
      <c r="D17" s="24">
        <f>C17/C7</f>
        <v>1.3328446476050233</v>
      </c>
      <c r="E17" s="24">
        <f>C17*12</f>
        <v>52134.484960000009</v>
      </c>
    </row>
    <row r="18" spans="1:5" ht="12.95" customHeight="1">
      <c r="A18" s="23" t="s">
        <v>17</v>
      </c>
      <c r="B18" s="24" t="s">
        <v>18</v>
      </c>
      <c r="C18" s="26">
        <f>SUM(C19:C21)</f>
        <v>2703.1094666666668</v>
      </c>
      <c r="D18" s="26">
        <f>SUM(D19:D22)</f>
        <v>0.93514177608704552</v>
      </c>
      <c r="E18" s="26">
        <f t="shared" ref="E18" si="0">SUM(E19:E21)</f>
        <v>32437.313600000001</v>
      </c>
    </row>
    <row r="19" spans="1:5" ht="12.95" customHeight="1">
      <c r="A19" s="23" t="s">
        <v>19</v>
      </c>
      <c r="B19" s="24" t="s">
        <v>20</v>
      </c>
      <c r="C19" s="24">
        <f>E19/12</f>
        <v>770.16666666666663</v>
      </c>
      <c r="D19" s="24">
        <f>C19/C7</f>
        <v>0.23627643473636847</v>
      </c>
      <c r="E19" s="25">
        <v>9242</v>
      </c>
    </row>
    <row r="20" spans="1:5" s="19" customFormat="1" ht="27.75" customHeight="1">
      <c r="A20" s="16" t="s">
        <v>21</v>
      </c>
      <c r="B20" s="27" t="s">
        <v>22</v>
      </c>
      <c r="C20" s="28">
        <f>D20*C7</f>
        <v>880.09199999999998</v>
      </c>
      <c r="D20" s="28">
        <v>0.27</v>
      </c>
      <c r="E20" s="28">
        <f>C20*12</f>
        <v>10561.103999999999</v>
      </c>
    </row>
    <row r="21" spans="1:5" ht="12.95" customHeight="1">
      <c r="A21" s="23" t="s">
        <v>23</v>
      </c>
      <c r="B21" s="24" t="s">
        <v>24</v>
      </c>
      <c r="C21" s="24">
        <f>D11*3.4%</f>
        <v>1052.8508000000002</v>
      </c>
      <c r="D21" s="24">
        <f>C21/C7</f>
        <v>0.32300000000000006</v>
      </c>
      <c r="E21" s="24">
        <f>C21*12</f>
        <v>12634.209600000002</v>
      </c>
    </row>
    <row r="22" spans="1:5" ht="12.95" customHeight="1">
      <c r="A22" s="23" t="s">
        <v>25</v>
      </c>
      <c r="B22" s="24" t="s">
        <v>26</v>
      </c>
      <c r="C22" s="24">
        <f>E22/12</f>
        <v>345.07866666666672</v>
      </c>
      <c r="D22" s="24">
        <f>C22/C7</f>
        <v>0.10586534135067699</v>
      </c>
      <c r="E22" s="24">
        <f>C13*1%</f>
        <v>4140.9440000000004</v>
      </c>
    </row>
    <row r="23" spans="1:5" ht="12.95" customHeight="1">
      <c r="A23" s="20" t="s">
        <v>27</v>
      </c>
      <c r="B23" s="21" t="s">
        <v>28</v>
      </c>
      <c r="C23" s="22">
        <f>C24+C28+C34</f>
        <v>19578.647333333331</v>
      </c>
      <c r="D23" s="22">
        <f>D24+D28+D34</f>
        <v>6.0064570294923705</v>
      </c>
      <c r="E23" s="22">
        <f>E24+E28+E34</f>
        <v>234943.76799999998</v>
      </c>
    </row>
    <row r="24" spans="1:5" ht="12.95" customHeight="1">
      <c r="A24" s="29" t="s">
        <v>29</v>
      </c>
      <c r="B24" s="30" t="s">
        <v>30</v>
      </c>
      <c r="C24" s="31">
        <f>SUM(C25:C27)</f>
        <v>757.00466666666659</v>
      </c>
      <c r="D24" s="31">
        <f>SUM(D25:D27)</f>
        <v>0.23223851597333003</v>
      </c>
      <c r="E24" s="31">
        <f>SUM(E25:E27)</f>
        <v>9084.0559999999987</v>
      </c>
    </row>
    <row r="25" spans="1:5" ht="12.75" customHeight="1">
      <c r="A25" s="23" t="s">
        <v>68</v>
      </c>
      <c r="B25" s="32" t="s">
        <v>31</v>
      </c>
      <c r="C25" s="24">
        <f>D25*C7</f>
        <v>586.72799999999995</v>
      </c>
      <c r="D25" s="24">
        <v>0.18</v>
      </c>
      <c r="E25" s="24">
        <f>C25*12</f>
        <v>7040.735999999999</v>
      </c>
    </row>
    <row r="26" spans="1:5" ht="12.95" customHeight="1">
      <c r="A26" s="23" t="s">
        <v>32</v>
      </c>
      <c r="B26" s="24" t="s">
        <v>33</v>
      </c>
      <c r="C26" s="24">
        <f>D26*C7</f>
        <v>162.98000000000002</v>
      </c>
      <c r="D26" s="24">
        <v>0.05</v>
      </c>
      <c r="E26" s="24">
        <f>C26*12</f>
        <v>1955.7600000000002</v>
      </c>
    </row>
    <row r="27" spans="1:5" ht="12.95" customHeight="1">
      <c r="A27" s="23" t="s">
        <v>34</v>
      </c>
      <c r="B27" s="24" t="s">
        <v>35</v>
      </c>
      <c r="C27" s="24">
        <f>E27/12</f>
        <v>7.2966666666666669</v>
      </c>
      <c r="D27" s="24">
        <f>C27/C7</f>
        <v>2.238515973330061E-3</v>
      </c>
      <c r="E27" s="25">
        <f>87.56*1</f>
        <v>87.56</v>
      </c>
    </row>
    <row r="28" spans="1:5" ht="12.95" customHeight="1">
      <c r="A28" s="29" t="s">
        <v>36</v>
      </c>
      <c r="B28" s="31" t="s">
        <v>37</v>
      </c>
      <c r="C28" s="31">
        <f>SUM(C29:C33)</f>
        <v>9454.384</v>
      </c>
      <c r="D28" s="31">
        <f>SUM(D29:D33)</f>
        <v>2.9004736777518709</v>
      </c>
      <c r="E28" s="31">
        <f>SUM(E29:E33)</f>
        <v>113452.60800000001</v>
      </c>
    </row>
    <row r="29" spans="1:5" ht="12.95" customHeight="1">
      <c r="A29" s="23" t="s">
        <v>38</v>
      </c>
      <c r="B29" s="32" t="s">
        <v>39</v>
      </c>
      <c r="C29" s="24">
        <f>D29*C7</f>
        <v>5704.3</v>
      </c>
      <c r="D29" s="24">
        <v>1.75</v>
      </c>
      <c r="E29" s="24">
        <f>C29*12</f>
        <v>68451.600000000006</v>
      </c>
    </row>
    <row r="30" spans="1:5" ht="12.95" customHeight="1">
      <c r="A30" s="23" t="s">
        <v>40</v>
      </c>
      <c r="B30" s="24" t="s">
        <v>41</v>
      </c>
      <c r="C30" s="25">
        <v>1175</v>
      </c>
      <c r="D30" s="24">
        <f>C30/C7</f>
        <v>0.36047367775187139</v>
      </c>
      <c r="E30" s="24">
        <f>C30*12</f>
        <v>14100</v>
      </c>
    </row>
    <row r="31" spans="1:5" ht="12.95" customHeight="1">
      <c r="A31" s="23" t="s">
        <v>42</v>
      </c>
      <c r="B31" s="24" t="s">
        <v>33</v>
      </c>
      <c r="C31" s="24">
        <f>D31*C7</f>
        <v>293.36399999999998</v>
      </c>
      <c r="D31" s="24">
        <v>0.09</v>
      </c>
      <c r="E31" s="24">
        <f>C31*12</f>
        <v>3520.3679999999995</v>
      </c>
    </row>
    <row r="32" spans="1:5" ht="12.95" customHeight="1">
      <c r="A32" s="23" t="s">
        <v>43</v>
      </c>
      <c r="B32" s="24" t="s">
        <v>44</v>
      </c>
      <c r="C32" s="24">
        <f>D32*C7</f>
        <v>97.787999999999997</v>
      </c>
      <c r="D32" s="24">
        <v>0.03</v>
      </c>
      <c r="E32" s="24">
        <f>C32*12</f>
        <v>1173.4559999999999</v>
      </c>
    </row>
    <row r="33" spans="1:5" ht="12.95" customHeight="1">
      <c r="A33" s="23" t="s">
        <v>45</v>
      </c>
      <c r="B33" s="24" t="s">
        <v>46</v>
      </c>
      <c r="C33" s="24">
        <f>D33*C7</f>
        <v>2183.9320000000002</v>
      </c>
      <c r="D33" s="24">
        <v>0.67</v>
      </c>
      <c r="E33" s="24">
        <f>C33*12</f>
        <v>26207.184000000001</v>
      </c>
    </row>
    <row r="34" spans="1:5" s="19" customFormat="1" ht="28.5" customHeight="1">
      <c r="A34" s="33" t="s">
        <v>47</v>
      </c>
      <c r="B34" s="34" t="s">
        <v>48</v>
      </c>
      <c r="C34" s="35">
        <f>SUM(C35:C40)</f>
        <v>9367.2586666666648</v>
      </c>
      <c r="D34" s="35">
        <f>SUM(D35:D40)</f>
        <v>2.8737448357671695</v>
      </c>
      <c r="E34" s="35">
        <f>SUM(E35:E40)</f>
        <v>112407.10399999999</v>
      </c>
    </row>
    <row r="35" spans="1:5" s="19" customFormat="1" ht="28.5" customHeight="1">
      <c r="A35" s="16" t="s">
        <v>49</v>
      </c>
      <c r="B35" s="27" t="s">
        <v>50</v>
      </c>
      <c r="C35" s="28">
        <f>D35*C7</f>
        <v>8246.7879999999986</v>
      </c>
      <c r="D35" s="28">
        <v>2.5299999999999998</v>
      </c>
      <c r="E35" s="28">
        <f>C35*12</f>
        <v>98961.455999999976</v>
      </c>
    </row>
    <row r="36" spans="1:5" ht="12.95" customHeight="1">
      <c r="A36" s="23" t="s">
        <v>51</v>
      </c>
      <c r="B36" s="24" t="s">
        <v>52</v>
      </c>
      <c r="C36" s="24">
        <f>D36*C7</f>
        <v>293.36399999999998</v>
      </c>
      <c r="D36" s="24">
        <v>0.09</v>
      </c>
      <c r="E36" s="24">
        <f t="shared" ref="E36:E40" si="1">C36*12</f>
        <v>3520.3679999999995</v>
      </c>
    </row>
    <row r="37" spans="1:5" ht="12.95" customHeight="1">
      <c r="A37" s="23" t="s">
        <v>53</v>
      </c>
      <c r="B37" s="24" t="s">
        <v>54</v>
      </c>
      <c r="C37" s="24">
        <f>D37*C7</f>
        <v>65.191999999999993</v>
      </c>
      <c r="D37" s="24">
        <v>0.02</v>
      </c>
      <c r="E37" s="24">
        <f t="shared" si="1"/>
        <v>782.30399999999986</v>
      </c>
    </row>
    <row r="38" spans="1:5" ht="12.95" customHeight="1">
      <c r="A38" s="23" t="s">
        <v>55</v>
      </c>
      <c r="B38" s="24" t="s">
        <v>56</v>
      </c>
      <c r="C38" s="24">
        <f>D38*C7</f>
        <v>97.787999999999997</v>
      </c>
      <c r="D38" s="24">
        <v>0.03</v>
      </c>
      <c r="E38" s="24">
        <f t="shared" si="1"/>
        <v>1173.4559999999999</v>
      </c>
    </row>
    <row r="39" spans="1:5" ht="12.95" customHeight="1">
      <c r="A39" s="23" t="s">
        <v>57</v>
      </c>
      <c r="B39" s="24" t="s">
        <v>58</v>
      </c>
      <c r="C39" s="36">
        <f>E39/12</f>
        <v>338.16666666666669</v>
      </c>
      <c r="D39" s="25">
        <f>C39/C7</f>
        <v>0.10374483576716981</v>
      </c>
      <c r="E39" s="36">
        <f>C8*4*2</f>
        <v>4058</v>
      </c>
    </row>
    <row r="40" spans="1:5" ht="12.95" customHeight="1">
      <c r="A40" s="23" t="s">
        <v>59</v>
      </c>
      <c r="B40" s="24" t="s">
        <v>33</v>
      </c>
      <c r="C40" s="24">
        <f>D40*C7</f>
        <v>325.96000000000004</v>
      </c>
      <c r="D40" s="24">
        <v>0.1</v>
      </c>
      <c r="E40" s="24">
        <f t="shared" si="1"/>
        <v>3911.5200000000004</v>
      </c>
    </row>
    <row r="41" spans="1:5" ht="12.95" customHeight="1">
      <c r="A41" s="29" t="s">
        <v>60</v>
      </c>
      <c r="B41" s="31" t="s">
        <v>61</v>
      </c>
      <c r="C41" s="31">
        <f>D41*C7</f>
        <v>3994.824120000002</v>
      </c>
      <c r="D41" s="31">
        <f>C9-D16-D23</f>
        <v>1.2255565468155609</v>
      </c>
      <c r="E41" s="31">
        <f>C41*12</f>
        <v>47937.889440000028</v>
      </c>
    </row>
    <row r="42" spans="1:5" ht="12.95" customHeight="1">
      <c r="A42" s="23" t="s">
        <v>70</v>
      </c>
      <c r="B42" s="24" t="s">
        <v>73</v>
      </c>
      <c r="C42" s="24">
        <f>E42/12</f>
        <v>3994.75</v>
      </c>
      <c r="D42" s="24">
        <f>C42/C7</f>
        <v>1.2255338078291815</v>
      </c>
      <c r="E42" s="25">
        <v>47937</v>
      </c>
    </row>
    <row r="43" spans="1:5" ht="12.95" customHeight="1">
      <c r="A43" s="23"/>
      <c r="B43" s="37" t="s">
        <v>62</v>
      </c>
      <c r="C43" s="37">
        <f>SUM(C42:C42)</f>
        <v>3994.75</v>
      </c>
      <c r="D43" s="37">
        <f>SUM(D42:D42)</f>
        <v>1.2255338078291815</v>
      </c>
      <c r="E43" s="37">
        <f>SUM(E42:E42)</f>
        <v>47937</v>
      </c>
    </row>
    <row r="44" spans="1:5" ht="12.95" customHeight="1">
      <c r="A44" s="38"/>
      <c r="B44" s="39" t="s">
        <v>63</v>
      </c>
      <c r="C44" s="39">
        <f>D44*C7</f>
        <v>30966.2</v>
      </c>
      <c r="D44" s="39">
        <f>D41+D23+D16</f>
        <v>9.5</v>
      </c>
      <c r="E44" s="39">
        <f>C44*12</f>
        <v>371594.4</v>
      </c>
    </row>
    <row r="45" spans="1:5" ht="12.95" customHeight="1">
      <c r="A45" s="38" t="s">
        <v>64</v>
      </c>
      <c r="B45" s="31" t="s">
        <v>65</v>
      </c>
      <c r="C45" s="31">
        <f>D45*C7</f>
        <v>3541.666666666667</v>
      </c>
      <c r="D45" s="31">
        <f>C10/C7/12</f>
        <v>1.0865341350676976</v>
      </c>
      <c r="E45" s="31">
        <f>C45*12</f>
        <v>42500</v>
      </c>
    </row>
    <row r="46" spans="1:5" ht="12.95" customHeight="1">
      <c r="A46" s="23" t="s">
        <v>71</v>
      </c>
      <c r="B46" s="24" t="s">
        <v>69</v>
      </c>
      <c r="C46" s="25">
        <f>E46/12</f>
        <v>1666.6666666666667</v>
      </c>
      <c r="D46" s="25">
        <f>C46/C7</f>
        <v>0.51131018120832827</v>
      </c>
      <c r="E46" s="25">
        <v>20000</v>
      </c>
    </row>
    <row r="47" spans="1:5" ht="12.95" customHeight="1">
      <c r="A47" s="23"/>
      <c r="B47" s="40" t="s">
        <v>62</v>
      </c>
      <c r="C47" s="40"/>
      <c r="D47" s="40">
        <f>SUM(D46:D46)</f>
        <v>0.51131018120832827</v>
      </c>
      <c r="E47" s="40"/>
    </row>
    <row r="49" spans="1:5" ht="12.95" customHeight="1">
      <c r="A49" s="42" t="s">
        <v>72</v>
      </c>
      <c r="B49" s="42"/>
      <c r="C49" s="42"/>
      <c r="D49" s="42"/>
      <c r="E49" s="42"/>
    </row>
    <row r="50" spans="1:5" ht="36" customHeight="1">
      <c r="A50" s="42"/>
      <c r="B50" s="42"/>
      <c r="C50" s="42"/>
      <c r="D50" s="42"/>
      <c r="E50" s="42"/>
    </row>
  </sheetData>
  <mergeCells count="17">
    <mergeCell ref="A7:B7"/>
    <mergeCell ref="C7:E7"/>
    <mergeCell ref="A2:E4"/>
    <mergeCell ref="A5:B5"/>
    <mergeCell ref="C5:E5"/>
    <mergeCell ref="A6:B6"/>
    <mergeCell ref="C6:E6"/>
    <mergeCell ref="A49:E5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2021-12-07T02:44:11Z</cp:lastPrinted>
  <dcterms:created xsi:type="dcterms:W3CDTF">2021-11-02T03:23:06Z</dcterms:created>
  <dcterms:modified xsi:type="dcterms:W3CDTF">2021-12-07T02:44:14Z</dcterms:modified>
</cp:coreProperties>
</file>